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120" yWindow="90" windowWidth="9435" windowHeight="25365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F60" i="1" l="1"/>
  <c r="E60" i="1"/>
  <c r="D60" i="1"/>
  <c r="F44" i="1" l="1"/>
  <c r="E44" i="1"/>
  <c r="D44" i="1"/>
  <c r="D29" i="1"/>
  <c r="D30" i="1"/>
  <c r="D31" i="1"/>
  <c r="D32" i="1"/>
  <c r="D33" i="1"/>
  <c r="D34" i="1"/>
  <c r="D35" i="1"/>
  <c r="D36" i="1"/>
  <c r="D37" i="1"/>
  <c r="D38" i="1"/>
  <c r="D3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29" i="1"/>
  <c r="C29" i="1"/>
</calcChain>
</file>

<file path=xl/sharedStrings.xml><?xml version="1.0" encoding="utf-8"?>
<sst xmlns="http://schemas.openxmlformats.org/spreadsheetml/2006/main" count="54" uniqueCount="43">
  <si>
    <t>Program for calculating the date when the precessing vernal equinox was positioned at various ecliptic longitudes</t>
  </si>
  <si>
    <t>© 1999 Paul LaViolette</t>
  </si>
  <si>
    <t>Berger 1978</t>
  </si>
  <si>
    <t>Berger 1977</t>
  </si>
  <si>
    <t>F(i)</t>
  </si>
  <si>
    <t>f(i)</t>
  </si>
  <si>
    <t>g(i)</t>
  </si>
  <si>
    <t>C(i)N(i)</t>
  </si>
  <si>
    <t>Ecliptic zero longitude is measured in 1950 coordinates</t>
  </si>
  <si>
    <t>Ecliptic coordinates for stars are available at: http://simbad.u-strasbg.fr/sim-fid.pl</t>
  </si>
  <si>
    <t>Instructions:</t>
  </si>
  <si>
    <t>Vernal equinox</t>
  </si>
  <si>
    <t>Obliquity</t>
  </si>
  <si>
    <t>Precession</t>
  </si>
  <si>
    <t>Ecliptic pitch</t>
  </si>
  <si>
    <t>Years BP</t>
  </si>
  <si>
    <t>Ecliptic degrees</t>
  </si>
  <si>
    <t>degrees</t>
  </si>
  <si>
    <t>Years BC/AD</t>
  </si>
  <si>
    <t>Comments</t>
  </si>
  <si>
    <t>Autumnal equinox aligned with ecliptic - true Galactic equator node</t>
  </si>
  <si>
    <t>Galactic Center at zenith</t>
  </si>
  <si>
    <t>z Ori at nadir</t>
  </si>
  <si>
    <t>Virgo age ends</t>
  </si>
  <si>
    <t>obliq. max.</t>
  </si>
  <si>
    <t>Vernal equinox aligned with ecliptic- true Galactic equator node</t>
  </si>
  <si>
    <t>Vernal equinox at Galactic anticenter</t>
  </si>
  <si>
    <t>ecliptic longitude zero point in 1950 AD coordinates</t>
  </si>
  <si>
    <t>Winter solstice aligned with ecliptic- true Galactic equator node</t>
  </si>
  <si>
    <t>Winter solstice aligned with ecliptic- conventional Galactic equator node</t>
  </si>
  <si>
    <t>Galactic Center at nadir</t>
  </si>
  <si>
    <t>Shareware: $10 After a one month trial, if you wish to keep this program, please remit $10 to the Starburst Foundation, either by internet, paybox at: http://www.etheric.com/downloads/precess.html, or by credit card, by calling: 1-800-715-9993.</t>
  </si>
  <si>
    <t>Equations for calculating precession are from:  A. L. Berger, "A simple algorithm to compute long-term variations of daily or  monthly insolation," Contribution No. 18, Institut d'Astronomie et de Geophysique Georges LeMaitre, May 1978, pp. 4-5, Table 3-a. Equations for calculating obliquity variation are from:  A. L. Berger, "Long-term variations of the Earth's orbital elements"</t>
  </si>
  <si>
    <t>Obliquity Ecliptic Pitch degrees</t>
  </si>
  <si>
    <t>Vernal Equinox Precession Ecliptic degrees</t>
  </si>
  <si>
    <t>Enter Year below (for years BC please enter a negative value)</t>
  </si>
  <si>
    <t xml:space="preserve">1) Enter the year. For years before the 1 BC enter the year with a minus sign ( -330 for 330BC) </t>
  </si>
  <si>
    <t>2) The number in Vernal Equinox collumn is the corresponding ecliptic longitude of the vernal equinox on that date.</t>
  </si>
  <si>
    <t>3) The number in Obliquity Ecliptic Pirch column is the corresponding obliquity angle of the Earth's axis on that date.</t>
  </si>
  <si>
    <t>Precess Calculator (by calendar year)</t>
  </si>
  <si>
    <t>Precess Calculator (by BP year)</t>
  </si>
  <si>
    <t>Enter BP Year below (1950)</t>
  </si>
  <si>
    <t>1) Enter the BP year. Year 1950AD counts as 0. Enter the difference (e.g. for 1971 enter 21). For years before 1950 enter negative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</si>
</sst>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Geneva"/>
    </font>
    <font>
      <b/>
      <sz val="10"/>
      <name val="Geneva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6"/>
      <name val="Geneva"/>
    </font>
    <font>
      <b/>
      <sz val="18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7" borderId="0" applyNumberFormat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4" borderId="0" xfId="3"/>
    <xf numFmtId="0" fontId="4" fillId="4" borderId="3" xfId="3" applyFont="1" applyBorder="1"/>
    <xf numFmtId="0" fontId="2" fillId="4" borderId="3" xfId="3" applyBorder="1" applyAlignment="1">
      <alignment horizontal="center"/>
    </xf>
    <xf numFmtId="0" fontId="2" fillId="2" borderId="3" xfId="1" applyBorder="1" applyAlignment="1">
      <alignment horizontal="right" vertical="center"/>
    </xf>
    <xf numFmtId="0" fontId="4" fillId="4" borderId="0" xfId="3" applyFont="1" applyAlignment="1">
      <alignment horizontal="center"/>
    </xf>
    <xf numFmtId="0" fontId="5" fillId="5" borderId="4" xfId="4" applyFont="1" applyBorder="1"/>
    <xf numFmtId="0" fontId="5" fillId="5" borderId="5" xfId="4" applyFont="1" applyBorder="1" applyAlignment="1">
      <alignment horizontal="center" vertical="center"/>
    </xf>
    <xf numFmtId="0" fontId="5" fillId="5" borderId="7" xfId="4" applyFont="1" applyBorder="1"/>
    <xf numFmtId="0" fontId="5" fillId="5" borderId="8" xfId="4" applyFont="1" applyBorder="1" applyAlignment="1">
      <alignment horizontal="center" vertical="center"/>
    </xf>
    <xf numFmtId="0" fontId="5" fillId="5" borderId="10" xfId="4" applyFont="1" applyBorder="1" applyAlignment="1">
      <alignment horizontal="center" vertical="center"/>
    </xf>
    <xf numFmtId="0" fontId="5" fillId="5" borderId="11" xfId="4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 applyProtection="1">
      <alignment wrapText="1"/>
      <protection locked="0"/>
    </xf>
    <xf numFmtId="0" fontId="2" fillId="10" borderId="13" xfId="3" applyFill="1" applyBorder="1" applyAlignment="1">
      <alignment horizontal="center" vertical="center" wrapText="1"/>
    </xf>
    <xf numFmtId="0" fontId="4" fillId="4" borderId="15" xfId="3" applyFont="1" applyBorder="1" applyAlignment="1">
      <alignment horizontal="center" vertical="center"/>
    </xf>
    <xf numFmtId="0" fontId="4" fillId="4" borderId="14" xfId="3" applyFont="1" applyBorder="1" applyAlignment="1">
      <alignment horizontal="center" vertical="center" wrapText="1" shrinkToFit="1"/>
    </xf>
    <xf numFmtId="0" fontId="8" fillId="7" borderId="17" xfId="5" applyFont="1" applyBorder="1" applyAlignment="1">
      <alignment horizontal="center" vertical="center" shrinkToFit="1"/>
    </xf>
    <xf numFmtId="0" fontId="8" fillId="7" borderId="18" xfId="5" applyFont="1" applyBorder="1" applyAlignment="1">
      <alignment horizontal="center" vertical="center"/>
    </xf>
    <xf numFmtId="0" fontId="8" fillId="8" borderId="16" xfId="3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/>
    <xf numFmtId="0" fontId="7" fillId="9" borderId="19" xfId="3" applyFont="1" applyFill="1" applyBorder="1" applyAlignment="1">
      <alignment horizontal="center" vertical="center"/>
    </xf>
    <xf numFmtId="0" fontId="7" fillId="9" borderId="20" xfId="3" applyFont="1" applyFill="1" applyBorder="1" applyAlignment="1">
      <alignment horizontal="center" vertical="center"/>
    </xf>
    <xf numFmtId="0" fontId="7" fillId="9" borderId="21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5" borderId="5" xfId="4" applyFont="1" applyBorder="1" applyAlignment="1"/>
    <xf numFmtId="0" fontId="5" fillId="5" borderId="6" xfId="4" applyFont="1" applyBorder="1" applyAlignment="1"/>
    <xf numFmtId="0" fontId="5" fillId="5" borderId="8" xfId="4" applyFont="1" applyBorder="1" applyAlignment="1"/>
    <xf numFmtId="0" fontId="5" fillId="5" borderId="9" xfId="4" applyFont="1" applyBorder="1" applyAlignment="1"/>
    <xf numFmtId="0" fontId="7" fillId="4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2" applyAlignment="1">
      <alignment wrapText="1"/>
    </xf>
    <xf numFmtId="0" fontId="5" fillId="5" borderId="11" xfId="4" applyFont="1" applyBorder="1" applyAlignment="1">
      <alignment wrapText="1"/>
    </xf>
    <xf numFmtId="0" fontId="5" fillId="5" borderId="12" xfId="4" applyFont="1" applyBorder="1" applyAlignment="1">
      <alignment wrapText="1"/>
    </xf>
  </cellXfs>
  <cellStyles count="6">
    <cellStyle name="20% - Accent5" xfId="4" builtinId="46"/>
    <cellStyle name="40% - Accent1" xfId="2" builtinId="31"/>
    <cellStyle name="60% - Accent3" xfId="5" builtinId="40"/>
    <cellStyle name="Accent1" xfId="1" builtinId="29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showRowColHeaders="0" tabSelected="1" workbookViewId="0">
      <pane ySplit="1" topLeftCell="A2" activePane="bottomLeft" state="frozen"/>
      <selection pane="bottomLeft" activeCell="C61" sqref="C61"/>
    </sheetView>
  </sheetViews>
  <sheetFormatPr defaultRowHeight="12.75"/>
  <cols>
    <col min="1" max="1" width="12.42578125" customWidth="1"/>
    <col min="2" max="2" width="15.7109375" customWidth="1"/>
    <col min="3" max="3" width="17" customWidth="1"/>
    <col min="4" max="4" width="15.85546875" customWidth="1"/>
    <col min="5" max="5" width="14.28515625" customWidth="1"/>
    <col min="6" max="6" width="13.7109375" customWidth="1"/>
    <col min="7" max="7" width="10.7109375" customWidth="1"/>
    <col min="8" max="8" width="13.85546875" customWidth="1"/>
    <col min="9" max="254" width="10.7109375" customWidth="1"/>
  </cols>
  <sheetData>
    <row r="1" spans="1:10" ht="54" customHeight="1" thickBo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2.95" customHeight="1" thickTop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2.95" customHeight="1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2.9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2.95" customHeight="1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2.95" customHeight="1">
      <c r="A6" s="38"/>
      <c r="B6" s="38"/>
      <c r="C6" s="38"/>
      <c r="D6" s="38"/>
      <c r="E6" s="38"/>
      <c r="F6" s="38"/>
      <c r="G6" s="38"/>
      <c r="H6" s="38"/>
      <c r="I6" s="38"/>
      <c r="J6" s="38"/>
    </row>
    <row r="8" spans="1:10" ht="12.95" customHeight="1">
      <c r="C8" s="4"/>
      <c r="D8" s="4" t="s">
        <v>2</v>
      </c>
      <c r="E8" s="4"/>
      <c r="F8" s="4"/>
      <c r="G8" s="4" t="s">
        <v>3</v>
      </c>
      <c r="H8" s="4"/>
    </row>
    <row r="9" spans="1:10" ht="12.95" customHeight="1">
      <c r="C9" s="5" t="s">
        <v>4</v>
      </c>
      <c r="D9" s="5" t="s">
        <v>5</v>
      </c>
      <c r="E9" s="5" t="s">
        <v>6</v>
      </c>
      <c r="F9" s="5" t="s">
        <v>7</v>
      </c>
      <c r="G9" s="5" t="s">
        <v>5</v>
      </c>
      <c r="H9" s="5" t="s">
        <v>6</v>
      </c>
    </row>
    <row r="10" spans="1:10" ht="12.95" customHeight="1">
      <c r="C10" s="6">
        <v>2.0530599999999999</v>
      </c>
      <c r="D10" s="6">
        <v>8.7805000000000001E-3</v>
      </c>
      <c r="E10" s="6">
        <v>251.9</v>
      </c>
      <c r="F10" s="6">
        <v>-5.61667E-2</v>
      </c>
      <c r="G10" s="6">
        <v>1.25647E-2</v>
      </c>
      <c r="H10" s="6">
        <v>18.257999999999999</v>
      </c>
    </row>
    <row r="11" spans="1:10" ht="12.95" customHeight="1">
      <c r="C11" s="6">
        <v>0.70976399999999995</v>
      </c>
      <c r="D11" s="6">
        <v>9.0612499999999999E-3</v>
      </c>
      <c r="E11" s="6">
        <v>280.83</v>
      </c>
      <c r="F11" s="6">
        <v>-7.0083300000000001E-2</v>
      </c>
      <c r="G11" s="6">
        <v>1.2184E-2</v>
      </c>
      <c r="H11" s="6">
        <v>316.33499999999998</v>
      </c>
    </row>
    <row r="12" spans="1:10" ht="12.95" customHeight="1">
      <c r="C12" s="6">
        <v>0.56187799999999999</v>
      </c>
      <c r="D12" s="6">
        <v>6.7145E-3</v>
      </c>
      <c r="E12" s="6">
        <v>128.30000000000001</v>
      </c>
      <c r="F12" s="6">
        <v>-0.82855559999999995</v>
      </c>
      <c r="G12" s="6">
        <v>8.8020000000000008E-3</v>
      </c>
      <c r="H12" s="6">
        <v>254.285</v>
      </c>
    </row>
    <row r="13" spans="1:10" ht="12.95" customHeight="1">
      <c r="C13" s="6">
        <v>-0.54823599999999995</v>
      </c>
      <c r="D13" s="6">
        <v>1.7686500000000001E-4</v>
      </c>
      <c r="E13" s="6">
        <v>348.1</v>
      </c>
      <c r="F13" s="6">
        <v>-0.13933329999999999</v>
      </c>
      <c r="G13" s="6">
        <v>9.11E-3</v>
      </c>
      <c r="H13" s="6">
        <v>295.67700000000002</v>
      </c>
    </row>
    <row r="14" spans="1:10" ht="12.95" customHeight="1">
      <c r="C14" s="6">
        <v>0.34450799999999998</v>
      </c>
      <c r="D14" s="6">
        <v>8.8843800000000007E-3</v>
      </c>
      <c r="E14" s="6">
        <v>292.72000000000003</v>
      </c>
      <c r="F14" s="6">
        <v>-0.16808329999999999</v>
      </c>
      <c r="G14" s="6">
        <v>6.8589999999999996E-3</v>
      </c>
      <c r="H14" s="6">
        <v>126.325</v>
      </c>
    </row>
    <row r="15" spans="1:10" ht="12.95" customHeight="1">
      <c r="C15" s="6">
        <v>0.26496399999999998</v>
      </c>
      <c r="D15" s="6">
        <v>4.5877800000000003E-2</v>
      </c>
      <c r="E15" s="6">
        <v>165.16</v>
      </c>
      <c r="F15" s="6">
        <v>6.0555599999999998E-3</v>
      </c>
      <c r="G15" s="6">
        <v>1.3202500000000001E-2</v>
      </c>
      <c r="H15" s="6">
        <v>313.71499999999997</v>
      </c>
    </row>
    <row r="16" spans="1:10" ht="12.95" customHeight="1">
      <c r="C16" s="6">
        <v>-0.25881900000000002</v>
      </c>
      <c r="D16" s="6">
        <v>8.6036800000000007E-3</v>
      </c>
      <c r="E16" s="6">
        <v>263.79000000000002</v>
      </c>
      <c r="F16" s="6">
        <v>1E-3</v>
      </c>
      <c r="G16" s="6">
        <v>1.3820799999999999E-2</v>
      </c>
      <c r="H16" s="6">
        <v>201.01499999999999</v>
      </c>
    </row>
    <row r="17" spans="1:10" ht="12.95" customHeight="1">
      <c r="C17" s="6">
        <v>0.24232799999999999</v>
      </c>
      <c r="D17" s="6">
        <v>1.2452299999999999E-2</v>
      </c>
      <c r="E17" s="6">
        <v>15.37</v>
      </c>
      <c r="F17" s="6"/>
      <c r="G17" s="6"/>
      <c r="H17" s="6"/>
    </row>
    <row r="18" spans="1:10" ht="12.95" customHeight="1">
      <c r="C18" s="6">
        <v>0.168431</v>
      </c>
      <c r="D18" s="6">
        <v>2.7552000000000002E-4</v>
      </c>
      <c r="E18" s="6">
        <v>58.57</v>
      </c>
      <c r="F18" s="6"/>
      <c r="G18" s="6"/>
      <c r="H18" s="6"/>
    </row>
    <row r="19" spans="1:10" ht="12.95" customHeight="1">
      <c r="C19" s="6">
        <v>-0.13778599999999999</v>
      </c>
      <c r="D19" s="6">
        <v>1.03836E-4</v>
      </c>
      <c r="E19" s="6">
        <v>40.82</v>
      </c>
      <c r="F19" s="6"/>
      <c r="G19" s="6"/>
      <c r="H19" s="6"/>
    </row>
    <row r="20" spans="1:10" ht="12.95" customHeight="1">
      <c r="C20" s="6">
        <v>57.295779500000002</v>
      </c>
      <c r="D20" s="6"/>
      <c r="E20" s="6"/>
      <c r="F20" s="6"/>
      <c r="G20" s="6"/>
      <c r="H20" s="6"/>
    </row>
    <row r="21" spans="1:10" ht="12.95" customHeight="1"/>
    <row r="22" spans="1:10" ht="45" customHeight="1">
      <c r="A22" s="39" t="s">
        <v>32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2.95" customHeight="1"/>
    <row r="24" spans="1:10" ht="12.95" customHeight="1">
      <c r="A24" s="7">
        <v>1</v>
      </c>
      <c r="B24" s="7">
        <v>2</v>
      </c>
      <c r="C24" s="7">
        <v>3</v>
      </c>
      <c r="D24" s="7">
        <v>4</v>
      </c>
      <c r="E24" s="3"/>
      <c r="F24" s="3"/>
      <c r="G24" s="3"/>
      <c r="H24" s="3"/>
      <c r="I24" s="3"/>
      <c r="J24" s="3"/>
    </row>
    <row r="25" spans="1:10" ht="12.95" customHeight="1">
      <c r="A25" s="8"/>
      <c r="B25" s="9" t="s">
        <v>11</v>
      </c>
      <c r="C25" s="9" t="s">
        <v>12</v>
      </c>
      <c r="D25" s="9"/>
      <c r="E25" s="29"/>
      <c r="F25" s="29"/>
      <c r="G25" s="29"/>
      <c r="H25" s="29"/>
      <c r="I25" s="29"/>
      <c r="J25" s="30"/>
    </row>
    <row r="26" spans="1:10" ht="15">
      <c r="A26" s="10"/>
      <c r="B26" s="11" t="s">
        <v>13</v>
      </c>
      <c r="C26" s="11" t="s">
        <v>14</v>
      </c>
      <c r="D26" s="11"/>
      <c r="E26" s="31"/>
      <c r="F26" s="31"/>
      <c r="G26" s="31"/>
      <c r="H26" s="31"/>
      <c r="I26" s="31"/>
      <c r="J26" s="32"/>
    </row>
    <row r="27" spans="1:10" ht="12.95" customHeight="1">
      <c r="A27" s="12" t="s">
        <v>15</v>
      </c>
      <c r="B27" s="13" t="s">
        <v>16</v>
      </c>
      <c r="C27" s="13" t="s">
        <v>17</v>
      </c>
      <c r="D27" s="13" t="s">
        <v>18</v>
      </c>
      <c r="E27" s="40" t="s">
        <v>19</v>
      </c>
      <c r="F27" s="40"/>
      <c r="G27" s="40"/>
      <c r="H27" s="40"/>
      <c r="I27" s="40"/>
      <c r="J27" s="41"/>
    </row>
    <row r="28" spans="1:10" ht="12.95" customHeight="1">
      <c r="E28" s="24"/>
      <c r="F28" s="24"/>
      <c r="G28" s="24"/>
      <c r="H28" s="24"/>
      <c r="I28" s="24"/>
      <c r="J28" s="24"/>
    </row>
    <row r="29" spans="1:10" ht="12.95" customHeight="1">
      <c r="A29" s="1">
        <v>-19607</v>
      </c>
      <c r="B29">
        <f>(0.01401091*$A29)+3.392506+($C$10*SIN(($D$10*$A29+$E$10)/$C$20))+($C$11*SIN(($D$11*$A29+$E$11)/$C$20))+($C$12*SIN(($D$12*$A29+$E$12)/$C$20))+($C$13*SIN(($D$13*$A29+$E$13)/$C$20))+($C$14*SIN(($D$14*$A29+$E$14)/$C$20))+($C$15*SIN(($D$15*$A29+$E$15)/$C$20))+($C$16*SIN(($D$16*$A29+$E$16)/$C$20))+($C$17*SIN(($D$17*$A29+$E$17)/$C$20))+($C$18*SIN(($D$18*$A29+$E$18)/$C$20))+($C$19*SIN(($D$19*$A29+$E$19)/$C$20))-1.42318</f>
        <v>-269.70885919406783</v>
      </c>
      <c r="C29">
        <f>23.2961+($F$10*COS(($G$10*$A29+$H$10)/$C$20))+($F$11*COS(($G$11*$A29+$H$11)/$C$20))+($F$12*COS(($G$12*$A29+$H$12)/$C$20))+($F$13*COS(($G$13*$A29+$H$13)/$C$20))+($F$14*COS(($G$14*$A29+$H$14)/$C$20))+($F$15*COS(($G$15*$A29+$H$15)/$C$20))+($F$16*COS(($G$16*$A29+$H$16)/$C$20))</f>
        <v>23.099654311829582</v>
      </c>
      <c r="D29" t="str">
        <f t="shared" ref="D29:D39" si="0">CONCATENATE(1950+A29, IF(1950+A29 &gt; 0, " AD", " BC" ))</f>
        <v>-17657 BC</v>
      </c>
      <c r="E29" s="24" t="s">
        <v>20</v>
      </c>
      <c r="F29" s="24"/>
      <c r="G29" s="24"/>
      <c r="H29" s="24"/>
      <c r="I29" s="24"/>
      <c r="J29" s="24"/>
    </row>
    <row r="30" spans="1:10" ht="12.95" customHeight="1">
      <c r="A30">
        <v>-12827</v>
      </c>
      <c r="B30">
        <f t="shared" ref="B30:B39" si="1">(0.01401091*$A30)+3.392506+($C$10*SIN(($D$10*$A30+$E$10)/$C$20))+($C$11*SIN(($D$11*$A30+$E$11)/$C$20))+($C$12*SIN(($D$12*$A30+$E$12)/$C$20))+($C$13*SIN(($D$13*$A30+$E$13)/$C$20))+($C$14*SIN(($D$14*$A30+$E$14)/$C$20))+($C$15*SIN(($D$15*$A30+$E$15)/$C$20))+($C$16*SIN(($D$16*$A30+$E$16)/$C$20))+($C$17*SIN(($D$17*$A30+$E$17)/$C$20))+($C$18*SIN(($D$18*$A30+$E$18)/$C$20))+($C$19*SIN(($D$19*$A30+$E$19)/$C$20))-1.42318</f>
        <v>-176.14504014653809</v>
      </c>
      <c r="C30">
        <f t="shared" ref="C30:C39" si="2">23.2961+($F$10*COS(($G$10*$A30+$H$10)/$C$20))+($F$11*COS(($G$11*$A30+$H$11)/$C$20))+($F$12*COS(($G$12*$A30+$H$12)/$C$20))+($F$13*COS(($G$13*$A30+$H$13)/$C$20))+($F$14*COS(($G$14*$A30+$H$14)/$C$20))+($F$15*COS(($G$15*$A30+$H$15)/$C$20))+($F$16*COS(($G$16*$A30+$H$16)/$C$20))</f>
        <v>24.057620601243592</v>
      </c>
      <c r="D30" t="str">
        <f t="shared" si="0"/>
        <v>-10877 BC</v>
      </c>
      <c r="E30" s="24" t="s">
        <v>21</v>
      </c>
      <c r="F30" s="24"/>
      <c r="G30" s="24"/>
      <c r="H30" s="24"/>
      <c r="I30" s="24"/>
      <c r="J30" s="24"/>
    </row>
    <row r="31" spans="1:10">
      <c r="A31">
        <v>-12670</v>
      </c>
      <c r="B31">
        <f t="shared" si="1"/>
        <v>-173.98555501945555</v>
      </c>
      <c r="C31">
        <f t="shared" si="2"/>
        <v>24.071343325361795</v>
      </c>
      <c r="D31" t="str">
        <f t="shared" si="0"/>
        <v>-10720 BC</v>
      </c>
      <c r="E31" s="24" t="s">
        <v>22</v>
      </c>
      <c r="F31" s="24"/>
      <c r="G31" s="24"/>
      <c r="H31" s="24"/>
      <c r="I31" s="24"/>
      <c r="J31" s="24"/>
    </row>
    <row r="32" spans="1:10" ht="12.95" customHeight="1">
      <c r="A32">
        <v>-12632</v>
      </c>
      <c r="B32">
        <f t="shared" si="1"/>
        <v>-173.46245910259648</v>
      </c>
      <c r="C32">
        <f t="shared" si="2"/>
        <v>24.074583043516395</v>
      </c>
      <c r="D32" t="str">
        <f t="shared" si="0"/>
        <v>-10682 BC</v>
      </c>
      <c r="E32" s="24" t="s">
        <v>23</v>
      </c>
      <c r="F32" s="24"/>
      <c r="G32" s="24"/>
      <c r="H32" s="24"/>
      <c r="I32" s="24"/>
      <c r="J32" s="24"/>
    </row>
    <row r="33" spans="1:10" ht="12.95" customHeight="1">
      <c r="A33">
        <v>-9083</v>
      </c>
      <c r="B33">
        <f t="shared" si="1"/>
        <v>-124.68493337085323</v>
      </c>
      <c r="C33">
        <f t="shared" si="2"/>
        <v>24.227218437808926</v>
      </c>
      <c r="D33" t="str">
        <f t="shared" si="0"/>
        <v>-7133 BC</v>
      </c>
      <c r="E33" s="24" t="s">
        <v>24</v>
      </c>
      <c r="F33" s="24"/>
      <c r="G33" s="24"/>
      <c r="H33" s="24"/>
      <c r="I33" s="24"/>
      <c r="J33" s="24"/>
    </row>
    <row r="34" spans="1:10">
      <c r="A34">
        <v>-6482</v>
      </c>
      <c r="B34">
        <f t="shared" si="1"/>
        <v>-89.69818614720279</v>
      </c>
      <c r="C34">
        <f t="shared" si="2"/>
        <v>24.148392606599749</v>
      </c>
      <c r="D34" t="str">
        <f t="shared" si="0"/>
        <v>-4532 BC</v>
      </c>
      <c r="E34" s="24" t="s">
        <v>25</v>
      </c>
      <c r="F34" s="24"/>
      <c r="G34" s="24"/>
      <c r="H34" s="24"/>
      <c r="I34" s="24"/>
      <c r="J34" s="24"/>
    </row>
    <row r="35" spans="1:10">
      <c r="A35">
        <v>-6220</v>
      </c>
      <c r="B35">
        <f t="shared" si="1"/>
        <v>-86.152516096131777</v>
      </c>
      <c r="C35">
        <f t="shared" si="2"/>
        <v>24.13223303947812</v>
      </c>
      <c r="D35" t="str">
        <f t="shared" si="0"/>
        <v>-4270 BC</v>
      </c>
      <c r="E35" s="24" t="s">
        <v>26</v>
      </c>
      <c r="F35" s="24"/>
      <c r="G35" s="24"/>
      <c r="H35" s="24"/>
      <c r="I35" s="24"/>
      <c r="J35" s="24"/>
    </row>
    <row r="36" spans="1:10">
      <c r="A36">
        <v>0</v>
      </c>
      <c r="B36">
        <f t="shared" si="1"/>
        <v>1.7958646656435207E-6</v>
      </c>
      <c r="C36">
        <f t="shared" si="2"/>
        <v>23.458925045871776</v>
      </c>
      <c r="D36" t="str">
        <f t="shared" si="0"/>
        <v>1950 AD</v>
      </c>
      <c r="E36" s="24" t="s">
        <v>27</v>
      </c>
      <c r="F36" s="24"/>
      <c r="G36" s="24"/>
      <c r="H36" s="24"/>
      <c r="I36" s="24"/>
      <c r="J36" s="24"/>
    </row>
    <row r="37" spans="1:10">
      <c r="A37">
        <v>21</v>
      </c>
      <c r="B37">
        <f t="shared" si="1"/>
        <v>0.28901839325734047</v>
      </c>
      <c r="C37">
        <f t="shared" si="2"/>
        <v>23.456160943786617</v>
      </c>
      <c r="D37" t="str">
        <f t="shared" si="0"/>
        <v>1971 AD</v>
      </c>
      <c r="E37" s="24" t="s">
        <v>28</v>
      </c>
      <c r="F37" s="24"/>
      <c r="G37" s="24"/>
      <c r="H37" s="24"/>
      <c r="I37" s="24"/>
      <c r="J37" s="24"/>
    </row>
    <row r="38" spans="1:10" ht="12.95" customHeight="1">
      <c r="A38">
        <v>50</v>
      </c>
      <c r="B38">
        <f t="shared" si="1"/>
        <v>0.68814786585008303</v>
      </c>
      <c r="C38">
        <f t="shared" si="2"/>
        <v>23.452343540819143</v>
      </c>
      <c r="D38" t="str">
        <f t="shared" si="0"/>
        <v>2000 AD</v>
      </c>
      <c r="E38" s="24" t="s">
        <v>29</v>
      </c>
      <c r="F38" s="24"/>
      <c r="G38" s="24"/>
      <c r="H38" s="24"/>
      <c r="I38" s="24"/>
      <c r="J38" s="24"/>
    </row>
    <row r="39" spans="1:10" ht="12.95" customHeight="1">
      <c r="A39">
        <v>280</v>
      </c>
      <c r="B39">
        <f t="shared" si="1"/>
        <v>3.8544912657871611</v>
      </c>
      <c r="C39">
        <f t="shared" si="2"/>
        <v>23.42206424898324</v>
      </c>
      <c r="D39" t="str">
        <f t="shared" si="0"/>
        <v>2230 AD</v>
      </c>
      <c r="E39" s="24" t="s">
        <v>30</v>
      </c>
      <c r="F39" s="24"/>
      <c r="G39" s="24"/>
      <c r="H39" s="24"/>
      <c r="I39" s="24"/>
      <c r="J39" s="24"/>
    </row>
    <row r="40" spans="1:10" ht="12.95" customHeight="1">
      <c r="E40" s="14"/>
      <c r="F40" s="14"/>
      <c r="G40" s="14"/>
      <c r="H40" s="14"/>
      <c r="I40" s="14"/>
      <c r="J40" s="14"/>
    </row>
    <row r="41" spans="1:10" ht="12.95" customHeight="1" thickBot="1">
      <c r="E41" s="14"/>
      <c r="F41" s="14"/>
      <c r="G41" s="14"/>
      <c r="H41" s="14"/>
      <c r="I41" s="14"/>
      <c r="J41" s="14"/>
    </row>
    <row r="42" spans="1:10" ht="34.5" customHeight="1" thickTop="1" thickBot="1">
      <c r="C42" s="25" t="s">
        <v>39</v>
      </c>
      <c r="D42" s="26"/>
      <c r="E42" s="26"/>
      <c r="F42" s="27"/>
      <c r="G42" s="14"/>
      <c r="H42" s="14"/>
      <c r="I42" s="14"/>
      <c r="J42" s="14"/>
    </row>
    <row r="43" spans="1:10" ht="66.75" customHeight="1" thickTop="1">
      <c r="C43" s="17" t="s">
        <v>35</v>
      </c>
      <c r="D43" s="19" t="s">
        <v>34</v>
      </c>
      <c r="E43" s="19" t="s">
        <v>33</v>
      </c>
      <c r="F43" s="18" t="s">
        <v>18</v>
      </c>
      <c r="H43" s="15"/>
      <c r="I43" s="15"/>
      <c r="J43" s="15"/>
    </row>
    <row r="44" spans="1:10" ht="47.25" customHeight="1" thickBot="1">
      <c r="C44" s="22">
        <v>2013</v>
      </c>
      <c r="D44" s="20">
        <f>(0.01401091*($C44-1950))+3.392506+($C$10*SIN(($D$10*($C44-1950)+$E$10)/$C$20))+($C$11*SIN(($D$11*($C44-1950)+$E$11)/$C$20))+($C$12*SIN(($D$12*($C44-1950)+$E$12)/$C$20))+($C$13*SIN(($D$13*($C44-1950)+$E$13)/$C$20))+($C$14*SIN(($D$14*($C44-1950)+$E$14)/$C$20))+($C$15*SIN(($D$15*($C44-1950)+$E$15)/$C$20))+($C$16*SIN(($D$16*($C44-1950)+$E$16)/$C$20))+($C$17*SIN(($D$17*($C44-1950)+$E$17)/$C$20))+($C$18*SIN(($D$18*($C44-1950)+$E$18)/$C$20))+($C$19*SIN(($D$19*($C44-1950)+$E$19)/$C$20))-1.42318</f>
        <v>0.86707298951274892</v>
      </c>
      <c r="E44" s="20">
        <f>23.2961+($F$10*COS(($G$10*($C44-1950)+$H$10)/$C$20))+($F$11*COS(($G$11*($C44-1950)+$H$11)/$C$20))+($F$12*COS(($G$12*($C44-1950)+$H$12)/$C$20))+($F$13*COS(($G$13*($C44-1950)+$H$13)/$C$20))+($F$14*COS(($G$14*($C44-1950)+$H$14)/$C$20))+($F$15*COS(($G$15*($C44-1950)+$H$15)/$C$20))+($F$16*COS(($G$16*($C44-1950)+$H$16)/$C$20))</f>
        <v>23.4506321940143</v>
      </c>
      <c r="F44" s="21" t="str">
        <f>CONCATENATE(C44, IF(1950+C44 &gt; 0, " AD", " BC" ))</f>
        <v>2013 AD</v>
      </c>
      <c r="H44" s="16"/>
      <c r="I44" s="16"/>
      <c r="J44" s="16"/>
    </row>
    <row r="45" spans="1:10" ht="12.95" customHeight="1" thickTop="1"/>
    <row r="46" spans="1:10" ht="12.95" customHeight="1"/>
    <row r="47" spans="1:10">
      <c r="B47" s="2" t="s">
        <v>10</v>
      </c>
    </row>
    <row r="48" spans="1:10" ht="12.95" customHeight="1">
      <c r="B48" s="24" t="s">
        <v>36</v>
      </c>
      <c r="C48" s="24"/>
      <c r="D48" s="24"/>
      <c r="E48" s="24"/>
      <c r="F48" s="24"/>
      <c r="G48" s="24"/>
      <c r="H48" s="24"/>
      <c r="I48" s="24"/>
      <c r="J48" s="24"/>
    </row>
    <row r="49" spans="2:10" ht="12.95" customHeight="1">
      <c r="B49" s="28" t="s">
        <v>37</v>
      </c>
      <c r="C49" s="28"/>
      <c r="D49" s="28"/>
      <c r="E49" s="28"/>
      <c r="F49" s="28"/>
      <c r="G49" s="28"/>
      <c r="H49" s="28"/>
      <c r="I49" s="28"/>
      <c r="J49" s="28"/>
    </row>
    <row r="50" spans="2:10" ht="12.95" customHeight="1">
      <c r="B50" s="28" t="s">
        <v>38</v>
      </c>
      <c r="C50" s="28"/>
      <c r="D50" s="28"/>
      <c r="E50" s="28"/>
      <c r="F50" s="28"/>
      <c r="G50" s="28"/>
      <c r="H50" s="28"/>
      <c r="I50" s="28"/>
      <c r="J50" s="28"/>
    </row>
    <row r="52" spans="2:10">
      <c r="B52" s="28" t="s">
        <v>8</v>
      </c>
      <c r="C52" s="28"/>
      <c r="D52" s="28"/>
      <c r="E52" s="28"/>
      <c r="F52" s="28"/>
      <c r="G52" s="28"/>
      <c r="H52" s="28"/>
      <c r="I52" s="28"/>
    </row>
    <row r="53" spans="2:10">
      <c r="B53" s="24" t="s">
        <v>9</v>
      </c>
      <c r="C53" s="24"/>
      <c r="D53" s="24"/>
      <c r="E53" s="24"/>
      <c r="F53" s="24"/>
      <c r="G53" s="24"/>
      <c r="H53" s="24"/>
      <c r="I53" s="24"/>
    </row>
    <row r="57" spans="2:10" ht="13.5" thickBot="1">
      <c r="E57" s="23"/>
      <c r="F57" s="23"/>
      <c r="G57" s="23"/>
      <c r="H57" s="23"/>
      <c r="I57" s="23"/>
      <c r="J57" s="23"/>
    </row>
    <row r="58" spans="2:10" ht="33.75" customHeight="1" thickTop="1" thickBot="1">
      <c r="C58" s="25" t="s">
        <v>40</v>
      </c>
      <c r="D58" s="26"/>
      <c r="E58" s="26"/>
      <c r="F58" s="27"/>
      <c r="G58" s="23"/>
      <c r="H58" s="23"/>
      <c r="I58" s="23"/>
      <c r="J58" s="23"/>
    </row>
    <row r="59" spans="2:10" ht="54.75" customHeight="1" thickTop="1">
      <c r="C59" s="17" t="s">
        <v>41</v>
      </c>
      <c r="D59" s="19" t="s">
        <v>34</v>
      </c>
      <c r="E59" s="19" t="s">
        <v>33</v>
      </c>
      <c r="F59" s="18" t="s">
        <v>18</v>
      </c>
      <c r="H59" s="15"/>
      <c r="I59" s="15"/>
      <c r="J59" s="15"/>
    </row>
    <row r="60" spans="2:10" ht="35.25" customHeight="1" thickBot="1">
      <c r="C60" s="22">
        <v>0</v>
      </c>
      <c r="D60" s="20">
        <f>(0.01401091*($C60))+3.392506+($C$10*SIN(($D$10*($C60)+$E$10)/$C$20))+($C$11*SIN(($D$11*($C60)+$E$11)/$C$20))+($C$12*SIN(($D$12*($C60)+$E$12)/$C$20))+($C$13*SIN(($D$13*($C60)+$E$13)/$C$20))+($C$14*SIN(($D$14*($C60)+$E$14)/$C$20))+($C$15*SIN(($D$15*($C60)+$E$15)/$C$20))+($C$16*SIN(($D$16*($C60)+$E$16)/$C$20))+($C$17*SIN(($D$17*($C60)+$E$17)/$C$20))+($C$18*SIN(($D$18*($C60)+$E$18)/$C$20))+($C$19*SIN(($D$19*($C60)+$E$19)/$C$20))-1.42318</f>
        <v>1.7958646656435207E-6</v>
      </c>
      <c r="E60" s="20">
        <f>23.2961+($F$10*COS(($G$10*($C60)+$H$10)/$C$20))+($F$11*COS(($G$11*($C60)+$H$11)/$C$20))+($F$12*COS(($G$12*($C60)+$H$12)/$C$20))+($F$13*COS(($G$13*($C60)+$H$13)/$C$20))+($F$14*COS(($G$14*($C60)+$H$14)/$C$20))+($F$15*COS(($G$15*($C60)+$H$15)/$C$20))+($F$16*COS(($G$16*($C60)+$H$16)/$C$20))</f>
        <v>23.458925045871776</v>
      </c>
      <c r="F60" s="21" t="str">
        <f>CONCATENATE(C60+1950, IF(C60+1950 &gt; 0, " AD", " BC" ))</f>
        <v>1950 AD</v>
      </c>
      <c r="H60" s="16"/>
      <c r="I60" s="16"/>
      <c r="J60" s="16"/>
    </row>
    <row r="61" spans="2:10" ht="13.5" thickTop="1"/>
    <row r="63" spans="2:10">
      <c r="B63" s="2" t="s">
        <v>10</v>
      </c>
    </row>
    <row r="64" spans="2:10">
      <c r="B64" s="24" t="s">
        <v>42</v>
      </c>
      <c r="C64" s="24"/>
      <c r="D64" s="24"/>
      <c r="E64" s="24"/>
      <c r="F64" s="24"/>
      <c r="G64" s="24"/>
      <c r="H64" s="24"/>
      <c r="I64" s="24"/>
      <c r="J64" s="24"/>
    </row>
    <row r="65" spans="2:10">
      <c r="B65" s="28" t="s">
        <v>37</v>
      </c>
      <c r="C65" s="28"/>
      <c r="D65" s="28"/>
      <c r="E65" s="28"/>
      <c r="F65" s="28"/>
      <c r="G65" s="28"/>
      <c r="H65" s="28"/>
      <c r="I65" s="28"/>
      <c r="J65" s="28"/>
    </row>
    <row r="66" spans="2:10">
      <c r="B66" s="28" t="s">
        <v>38</v>
      </c>
      <c r="C66" s="28"/>
      <c r="D66" s="28"/>
      <c r="E66" s="28"/>
      <c r="F66" s="28"/>
      <c r="G66" s="28"/>
      <c r="H66" s="28"/>
      <c r="I66" s="28"/>
      <c r="J66" s="28"/>
    </row>
    <row r="68" spans="2:10">
      <c r="B68" s="28" t="s">
        <v>8</v>
      </c>
      <c r="C68" s="28"/>
      <c r="D68" s="28"/>
      <c r="E68" s="28"/>
      <c r="F68" s="28"/>
      <c r="G68" s="28"/>
      <c r="H68" s="28"/>
      <c r="I68" s="28"/>
    </row>
    <row r="69" spans="2:10">
      <c r="B69" s="24" t="s">
        <v>9</v>
      </c>
      <c r="C69" s="24"/>
      <c r="D69" s="24"/>
      <c r="E69" s="24"/>
      <c r="F69" s="24"/>
      <c r="G69" s="24"/>
      <c r="H69" s="24"/>
      <c r="I69" s="24"/>
    </row>
  </sheetData>
  <sheetProtection algorithmName="SHA-512" hashValue="q5LrV7P3aEwUf8UGYYgmWQXjdBL3L1sw87fd+yTvwcidzD8btQhkD7dPVqngzFM1J8k0nToqJQhdwhNOg/Vd2A==" saltValue="F6hV2QZjVf6JC1x3Aq3k5w==" spinCount="100000" sheet="1" objects="1" scenarios="1"/>
  <mergeCells count="31">
    <mergeCell ref="B53:I53"/>
    <mergeCell ref="B48:J48"/>
    <mergeCell ref="B52:I52"/>
    <mergeCell ref="A1:J1"/>
    <mergeCell ref="A2:J2"/>
    <mergeCell ref="A3:J6"/>
    <mergeCell ref="A22:J22"/>
    <mergeCell ref="B49:J49"/>
    <mergeCell ref="B50:J50"/>
    <mergeCell ref="E27:J27"/>
    <mergeCell ref="E28:J28"/>
    <mergeCell ref="E35:J35"/>
    <mergeCell ref="E36:J36"/>
    <mergeCell ref="E32:J32"/>
    <mergeCell ref="E33:J33"/>
    <mergeCell ref="E34:J34"/>
    <mergeCell ref="C42:F42"/>
    <mergeCell ref="E37:J37"/>
    <mergeCell ref="E38:J38"/>
    <mergeCell ref="E39:J39"/>
    <mergeCell ref="E25:J25"/>
    <mergeCell ref="E26:J26"/>
    <mergeCell ref="E30:J30"/>
    <mergeCell ref="E31:J31"/>
    <mergeCell ref="E29:J29"/>
    <mergeCell ref="B69:I69"/>
    <mergeCell ref="C58:F58"/>
    <mergeCell ref="B64:J64"/>
    <mergeCell ref="B65:J65"/>
    <mergeCell ref="B66:J66"/>
    <mergeCell ref="B68:I68"/>
  </mergeCells>
  <printOptions headings="1" gridLines="1"/>
  <pageMargins left="0.75" right="0.75" top="1" bottom="1" header="0.5" footer="0.5"/>
  <pageSetup paperSize="5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 Cav</dc:creator>
  <cp:lastModifiedBy>Lux Cav</cp:lastModifiedBy>
  <dcterms:created xsi:type="dcterms:W3CDTF">2013-05-23T07:08:04Z</dcterms:created>
  <dcterms:modified xsi:type="dcterms:W3CDTF">2013-05-24T15:21:07Z</dcterms:modified>
</cp:coreProperties>
</file>